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78eb22b83923e049/Adam's Bits/"/>
    </mc:Choice>
  </mc:AlternateContent>
  <xr:revisionPtr revIDLastSave="383" documentId="8_{3BEC9942-AD0F-40A3-85D8-BF6BD73A8FCB}" xr6:coauthVersionLast="47" xr6:coauthVersionMax="47" xr10:uidLastSave="{A9F59F6B-AAB4-B54C-9284-55240659AB80}"/>
  <bookViews>
    <workbookView xWindow="-120" yWindow="-120" windowWidth="29040" windowHeight="15840" activeTab="1" xr2:uid="{087FEBB4-BE52-4D9A-B69E-CBA4D6992AFC}"/>
  </bookViews>
  <sheets>
    <sheet name="Easy Selector" sheetId="3" r:id="rId1"/>
    <sheet name="Slim Version" sheetId="6" r:id="rId2"/>
    <sheet name="Parameter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2" i="6" l="1"/>
  <c r="G13" i="6"/>
  <c r="G10" i="6"/>
  <c r="H19" i="6"/>
  <c r="C52" i="3"/>
  <c r="C32" i="3"/>
  <c r="I32" i="3"/>
  <c r="C31" i="3"/>
  <c r="I31" i="3"/>
  <c r="C30" i="3"/>
  <c r="I30" i="3"/>
  <c r="D24" i="3"/>
  <c r="D55" i="3"/>
  <c r="C48" i="3"/>
  <c r="C41" i="3"/>
  <c r="G15" i="3"/>
  <c r="C51" i="3"/>
  <c r="C29" i="3"/>
  <c r="I29" i="3"/>
  <c r="C28" i="3"/>
  <c r="I28" i="3"/>
  <c r="F15" i="3"/>
  <c r="E15" i="3"/>
  <c r="D15" i="3"/>
  <c r="C15" i="3"/>
  <c r="B15" i="3"/>
  <c r="G15" i="6"/>
  <c r="C55" i="3"/>
  <c r="E55" i="3"/>
  <c r="H23" i="6"/>
  <c r="G19" i="6"/>
  <c r="I19" i="6"/>
</calcChain>
</file>

<file path=xl/sharedStrings.xml><?xml version="1.0" encoding="utf-8"?>
<sst xmlns="http://schemas.openxmlformats.org/spreadsheetml/2006/main" count="225" uniqueCount="97">
  <si>
    <t>Chip Load</t>
  </si>
  <si>
    <t>1.5mm</t>
  </si>
  <si>
    <t>2mm</t>
  </si>
  <si>
    <t>3.175mm</t>
  </si>
  <si>
    <t>4mm</t>
  </si>
  <si>
    <t>6mm</t>
  </si>
  <si>
    <t>Soft wood (Pine, MDF &amp; Particle Board)</t>
  </si>
  <si>
    <t>Hard Wood</t>
  </si>
  <si>
    <t>Soft Plastic (Acrylic, ABS and HDPE)</t>
  </si>
  <si>
    <t>Hard Plastic</t>
  </si>
  <si>
    <t>RPM</t>
  </si>
  <si>
    <t>Flutes</t>
  </si>
  <si>
    <t>Machine Capability Max</t>
  </si>
  <si>
    <t>3018 CNC</t>
  </si>
  <si>
    <t>Ideal</t>
  </si>
  <si>
    <t>Max</t>
  </si>
  <si>
    <t>OK</t>
  </si>
  <si>
    <t>The following feeds and speeds are an indication only. You must adjust variables and expectations based on your experience, machine, material, hold down method etc. Please wear appropriate protective equipement and keep body parts away from moving objects. I assume no responsibility and therefore not liable for claims as a result of breakages, undesired results and or injuries caused by using this guide.</t>
  </si>
  <si>
    <t>Lower</t>
  </si>
  <si>
    <t>Upper</t>
  </si>
  <si>
    <t>Material</t>
  </si>
  <si>
    <t>BlueCarve Turbo</t>
  </si>
  <si>
    <t>Axiom/I2R</t>
  </si>
  <si>
    <t>6040 CNC</t>
  </si>
  <si>
    <t>3DTek XyzCarve</t>
  </si>
  <si>
    <t>X-Carve</t>
  </si>
  <si>
    <t>What CNC do you have?</t>
  </si>
  <si>
    <t>Industrial CNC</t>
  </si>
  <si>
    <t>What material will you be cutting?</t>
  </si>
  <si>
    <t>What diameter (mm) bit are you wanting to use?</t>
  </si>
  <si>
    <t>mm</t>
  </si>
  <si>
    <t>The following bit diameter should be considered for your CNC:</t>
  </si>
  <si>
    <t>BlueCarve Bluey</t>
  </si>
  <si>
    <t>Chip load:</t>
  </si>
  <si>
    <t>2 flute Up Cut</t>
  </si>
  <si>
    <t>2 flute Down Cut</t>
  </si>
  <si>
    <t>2 flute Straight Cut</t>
  </si>
  <si>
    <t>2 flute Compression Up/Down Cut</t>
  </si>
  <si>
    <t>1 flute Up Cut for Plastics</t>
  </si>
  <si>
    <t>1 flute Up Cut for Aluminium</t>
  </si>
  <si>
    <t>Suggested bit profile to use:</t>
  </si>
  <si>
    <t>Which profile would you like to use?</t>
  </si>
  <si>
    <t>What cut length would you like to use?</t>
  </si>
  <si>
    <t>mm Depth per Pass</t>
  </si>
  <si>
    <t>Depth per Pass (diameter x factor)?</t>
  </si>
  <si>
    <t>x diameter</t>
  </si>
  <si>
    <t>Revolutions per Minute</t>
  </si>
  <si>
    <t>feed rate</t>
  </si>
  <si>
    <t>mm/min</t>
  </si>
  <si>
    <t>Bigger the better right? Well it depends! Your bit diameter is determined by your tightest corner. Use that as a basis for your maximum diameter as well as what your CNC is capable of handling.</t>
  </si>
  <si>
    <t>The chip load is a measurement of the thickness of material removed by each cutting edge during a cut. Confused? Yeah me to. That's why I made this guide less about the calculation and more about the process of choosing your bit. Not to worry, all the calculations are based on pre determined chip loads that have been proven in the field and not theoretical. These values are good for the Adam's Bits range as we stand by our quality so results may very with others.</t>
  </si>
  <si>
    <t>https://www.endmill.com.au/2-3-4-flute-up-cut-carbide-end-mill/</t>
  </si>
  <si>
    <t>https://www.endmill.com.au/2-flute-down-cut-carbide-end-mill/</t>
  </si>
  <si>
    <t>https://www.endmill.com.au/2-flute-straight-carbide-end-mill/</t>
  </si>
  <si>
    <t>https://www.endmill.com.au/2-flute-compression-up-down-carbide-end-mill/</t>
  </si>
  <si>
    <t>https://www.endmill.com.au/1-flute-up-cut-carbide-end-mill-for-plastics/</t>
  </si>
  <si>
    <t>https://www.endmill.com.au/1-flute-up-cut-end-mill-for-aluminium/</t>
  </si>
  <si>
    <t>Where can you find this bit?</t>
  </si>
  <si>
    <t>Not all bits produce the same result. Your experience plays a bit part in using the right bit for the job. Check out the Guide-a-logue which explains each bits pros and cons as well as which material it is suitable for.</t>
  </si>
  <si>
    <t>Link to Guide-a-logue</t>
  </si>
  <si>
    <t xml:space="preserve">Longer the better right? Not when it comes to choosing the right length for your job. 
As a rule of thumb, match the shortest bit to your job. Your CNC will appreciate it! </t>
  </si>
  <si>
    <t>This is a concept that makes the most sense to me. Each bit has it's sweet spot in cutting length and will give you best chance of either success and/or speed. If speed/feed is the key, the shorter the bit the better. For every 5mm above the native length, you will receive a feed hit of 30%. The opposite happens when you use a shorter bit than native length. A good hint, if you want to push your CNC to cut faster for say production, you'd want the shortest and thickest diameter.</t>
  </si>
  <si>
    <t>As a general rule, the shallower the depth per pass, the faster you can go. You will need to balance depth per pass and feed rate to achieve your desired carve time. You will need to consider your CNCs rigidity in setting the depth. A rule of thumb I use is full diameter (x1) for softwoods and plastics, half diameter (x0.5) for hardwoods and hard plastics. Even though solid carbide will break before it bends, it will still flex while cutting. You can hear this when your are cutting by listening to see if your CNC is "struggling". The "struggling" sound is a combination of your Z axis chattering and bit reverberating. Generally speaking, if your carve is very loud, the finish you are producing will be suboptimal.</t>
  </si>
  <si>
    <t>hz on a VFD with 24000RPM max</t>
  </si>
  <si>
    <t>value on a Makita Trimmer</t>
  </si>
  <si>
    <t>This is the first question I always ask! There is no point in suggesting a bit that is not suitable for your machine. Knowing which bit is within your CNCs capability might be hard at the start so use this table as a guide.</t>
  </si>
  <si>
    <t>The rigidity of your CNC plays a big part in the outcome of your project. Choosing a bit with a thicker diameter may seem logical but has the potential to introduce flex which produce lines/serrations and uneven carves. Likewise, just because your CNC can run the following feeds, you might find that inherent backlash will produce carves with imperfections.</t>
  </si>
  <si>
    <t>Some materials are harder/softer than others which means that it's not always possible to use the same bit. Plastic bits require bits that cut with the least amount of heat, timbers are usually cut with 2 flutes and aluminium needs the toughest bit that also generates the least amount of heat. Each type of material can also be separated in hard and soft.</t>
  </si>
  <si>
    <t xml:space="preserve"> </t>
  </si>
  <si>
    <t>This leads to my favourite question… how fast is your router speed?! The leading cause of blunt bits and poor results is a miss match of feeds and speeds. The golden rule is… trust that my bits are sharp! Start your router at 12000rpm and use the lower feed rate value. Increase the feed rate value until you can hear your CNC struggle. The only exception is aluminium where you need to run above 20000RPM and use appropriate coolants.</t>
  </si>
  <si>
    <t>That's it! You now have a feed rate range that you can use. You are still required to adjust your feed rate to suit your CNC. For example, most lead screw CNCs on the market have a max feed rate of 2500mm/min. You can adjust your spindle speed and depth per cut to reduce the final feed rate figure. Once you have mastered this approach, start to increase your RPMs and feed rate to achieve a lower carve time if production time is important.</t>
  </si>
  <si>
    <t>3DTek Heavy Mill, Workbee, OX</t>
  </si>
  <si>
    <t>Change the variables in grey</t>
  </si>
  <si>
    <t>Tips and Hints</t>
  </si>
  <si>
    <t>Aluminium</t>
  </si>
  <si>
    <t>www.endmill.com.au</t>
  </si>
  <si>
    <t>8mm</t>
  </si>
  <si>
    <t>10mm</t>
  </si>
  <si>
    <t>12mm</t>
  </si>
  <si>
    <t>%</t>
  </si>
  <si>
    <t>mm ideal cut length</t>
  </si>
  <si>
    <t>Choose:</t>
  </si>
  <si>
    <t>Middle</t>
  </si>
  <si>
    <t>Adam's Feeds and Speeds - Easy Selector v3</t>
  </si>
  <si>
    <t>Ideal Cut Length</t>
  </si>
  <si>
    <t>Chip load</t>
  </si>
  <si>
    <t>Depth per Pass</t>
  </si>
  <si>
    <t>flutes</t>
  </si>
  <si>
    <t>Feed Rate</t>
  </si>
  <si>
    <t>Soft Metals (Aluminium, Brass)</t>
  </si>
  <si>
    <t>Adam's Feeds and Speeds - Slim v3</t>
  </si>
  <si>
    <t>Your Max Feed Rate</t>
  </si>
  <si>
    <t>Spindle Speed (RPMs)</t>
  </si>
  <si>
    <t>mm/sec</t>
  </si>
  <si>
    <t>New RPM Value</t>
  </si>
  <si>
    <t>RPMs</t>
  </si>
  <si>
    <t>Check your Machine Capability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</si>
</sst>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_-* #,##0.0_-;\-* #,##0.0_-;_-* &quot;-&quot;??_-;_-@_-"/>
    <numFmt numFmtId="167" formatCode="_-* #,##0_-;\-* #,##0_-;_-* &quot;-&quot;??_-;_-@_-"/>
    <numFmt numFmtId="168" formatCode="_-* #,##0.000_-;\-* #,##0.000_-;_-* &quot;-&quot;??_-;_-@_-"/>
    <numFmt numFmtId="169" formatCode="_-* #,##0.0000_-;\-* #,##0.0000_-;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24"/>
      <color theme="4"/>
      <name val="Calibri"/>
      <family val="2"/>
      <scheme val="minor"/>
    </font>
    <font>
      <b/>
      <sz val="8"/>
      <color theme="1"/>
      <name val="Calibri"/>
      <family val="2"/>
      <scheme val="minor"/>
    </font>
    <font>
      <sz val="8"/>
      <name val="Calibri"/>
      <family val="2"/>
      <scheme val="minor"/>
    </font>
    <font>
      <sz val="8"/>
      <color theme="1"/>
      <name val="Calibri"/>
      <family val="2"/>
      <scheme val="minor"/>
    </font>
    <font>
      <u/>
      <sz val="11"/>
      <color theme="10"/>
      <name val="Calibri"/>
      <family val="2"/>
      <scheme val="minor"/>
    </font>
    <font>
      <u/>
      <sz val="8"/>
      <color theme="10"/>
      <name val="Calibri"/>
      <family val="2"/>
      <scheme val="minor"/>
    </font>
    <font>
      <b/>
      <sz val="11"/>
      <color theme="4"/>
      <name val="Calibri"/>
      <family val="2"/>
      <scheme val="minor"/>
    </font>
    <font>
      <sz val="11"/>
      <color rgb="FF006100"/>
      <name val="Calibri"/>
      <family val="2"/>
      <scheme val="minor"/>
    </font>
    <font>
      <sz val="11"/>
      <name val="Calibri"/>
      <family val="2"/>
      <scheme val="minor"/>
    </font>
    <font>
      <b/>
      <sz val="11"/>
      <color rgb="FFFF0000"/>
      <name val="Calibri"/>
      <family val="2"/>
      <scheme val="minor"/>
    </font>
  </fonts>
  <fills count="12">
    <fill>
      <patternFill patternType="none"/>
    </fill>
    <fill>
      <patternFill patternType="gray125"/>
    </fill>
    <fill>
      <patternFill patternType="solid">
        <fgColor theme="9" tint="0.39997558519241921"/>
        <bgColor indexed="64"/>
      </patternFill>
    </fill>
    <fill>
      <patternFill patternType="solid">
        <fgColor rgb="FFFF0000"/>
        <bgColor indexed="64"/>
      </patternFill>
    </fill>
    <fill>
      <patternFill patternType="solid">
        <fgColor theme="7"/>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C6EFCE"/>
      </patternFill>
    </fill>
    <fill>
      <patternFill patternType="solid">
        <fgColor theme="4" tint="0.79998168889431442"/>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9"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0" fontId="12" fillId="9" borderId="0" applyNumberFormat="0" applyBorder="0" applyAlignment="0" applyProtection="0"/>
  </cellStyleXfs>
  <cellXfs count="49">
    <xf numFmtId="0" fontId="0" fillId="0" borderId="0" xfId="0"/>
    <xf numFmtId="0" fontId="0" fillId="2" borderId="1" xfId="0" applyFill="1" applyBorder="1" applyAlignment="1">
      <alignment horizontal="center"/>
    </xf>
    <xf numFmtId="0" fontId="0" fillId="3" borderId="1" xfId="0" applyFill="1" applyBorder="1" applyAlignment="1">
      <alignment horizontal="center"/>
    </xf>
    <xf numFmtId="0" fontId="0" fillId="0" borderId="1" xfId="0" applyBorder="1" applyAlignment="1">
      <alignment horizontal="center"/>
    </xf>
    <xf numFmtId="0" fontId="0" fillId="0" borderId="1" xfId="0" applyBorder="1" applyAlignment="1">
      <alignment horizontal="right" wrapText="1"/>
    </xf>
    <xf numFmtId="0" fontId="0" fillId="4" borderId="1" xfId="0" applyFill="1" applyBorder="1" applyAlignment="1">
      <alignment horizontal="center"/>
    </xf>
    <xf numFmtId="0" fontId="0" fillId="0" borderId="1" xfId="0" applyBorder="1"/>
    <xf numFmtId="0" fontId="3" fillId="5" borderId="1" xfId="0" applyFont="1" applyFill="1" applyBorder="1"/>
    <xf numFmtId="0" fontId="0" fillId="0" borderId="0" xfId="0"/>
    <xf numFmtId="0" fontId="2" fillId="6" borderId="1" xfId="0" applyFont="1" applyFill="1" applyBorder="1" applyAlignment="1">
      <alignment horizontal="center"/>
    </xf>
    <xf numFmtId="0" fontId="6" fillId="6" borderId="4" xfId="0" applyFont="1" applyFill="1" applyBorder="1" applyAlignment="1">
      <alignment horizontal="center"/>
    </xf>
    <xf numFmtId="0" fontId="6" fillId="6" borderId="5" xfId="0" applyFont="1" applyFill="1" applyBorder="1" applyAlignment="1">
      <alignment horizontal="center"/>
    </xf>
    <xf numFmtId="1" fontId="0" fillId="7" borderId="2" xfId="0" applyNumberFormat="1" applyFill="1" applyBorder="1" applyAlignment="1">
      <alignment horizontal="right" indent="1"/>
    </xf>
    <xf numFmtId="1" fontId="0" fillId="8" borderId="3" xfId="0" applyNumberFormat="1" applyFill="1" applyBorder="1" applyAlignment="1">
      <alignment horizontal="right" indent="1"/>
    </xf>
    <xf numFmtId="0" fontId="2" fillId="0" borderId="0" xfId="0" applyFont="1"/>
    <xf numFmtId="0" fontId="0" fillId="0" borderId="1" xfId="0" applyFill="1" applyBorder="1"/>
    <xf numFmtId="0" fontId="9" fillId="0" borderId="0" xfId="2"/>
    <xf numFmtId="0" fontId="10" fillId="0" borderId="0" xfId="2" applyFont="1" applyAlignment="1">
      <alignment vertical="top"/>
    </xf>
    <xf numFmtId="0" fontId="8" fillId="0" borderId="0" xfId="0" applyFont="1"/>
    <xf numFmtId="0" fontId="11" fillId="0" borderId="0" xfId="0" applyFont="1"/>
    <xf numFmtId="164" fontId="0" fillId="0" borderId="0" xfId="1" applyNumberFormat="1" applyFont="1"/>
    <xf numFmtId="165" fontId="0" fillId="0" borderId="0" xfId="0" applyNumberFormat="1"/>
    <xf numFmtId="1" fontId="0" fillId="0" borderId="0" xfId="0" applyNumberFormat="1"/>
    <xf numFmtId="0" fontId="13" fillId="5" borderId="0" xfId="0" applyFont="1" applyFill="1" applyAlignment="1"/>
    <xf numFmtId="43" fontId="0" fillId="0" borderId="0" xfId="3" applyFont="1"/>
    <xf numFmtId="167" fontId="13" fillId="5" borderId="0" xfId="3" applyNumberFormat="1" applyFont="1" applyFill="1" applyAlignment="1"/>
    <xf numFmtId="166" fontId="0" fillId="0" borderId="0" xfId="0" applyNumberFormat="1"/>
    <xf numFmtId="0" fontId="8" fillId="0" borderId="0" xfId="0" applyFont="1" applyAlignment="1">
      <alignment vertical="top" wrapText="1"/>
    </xf>
    <xf numFmtId="0" fontId="8" fillId="0" borderId="0" xfId="0" applyFont="1" applyAlignment="1">
      <alignment wrapText="1"/>
    </xf>
    <xf numFmtId="0" fontId="6" fillId="5" borderId="1" xfId="0" applyFont="1" applyFill="1" applyBorder="1" applyAlignment="1">
      <alignment horizontal="center"/>
    </xf>
    <xf numFmtId="1" fontId="0" fillId="8" borderId="1" xfId="0" applyNumberFormat="1" applyFill="1" applyBorder="1" applyAlignment="1">
      <alignment horizontal="right" indent="1"/>
    </xf>
    <xf numFmtId="1" fontId="0" fillId="7" borderId="1" xfId="0" applyNumberFormat="1" applyFill="1" applyBorder="1" applyAlignment="1">
      <alignment horizontal="right" indent="1"/>
    </xf>
    <xf numFmtId="167" fontId="0" fillId="10" borderId="1" xfId="3" applyNumberFormat="1" applyFont="1" applyFill="1" applyBorder="1" applyAlignment="1">
      <alignment vertical="center"/>
    </xf>
    <xf numFmtId="167" fontId="13" fillId="11" borderId="1" xfId="3" applyNumberFormat="1" applyFont="1" applyFill="1" applyBorder="1" applyAlignment="1">
      <alignment vertical="center"/>
    </xf>
    <xf numFmtId="0" fontId="14" fillId="0" borderId="0" xfId="0" applyFont="1"/>
    <xf numFmtId="0" fontId="8" fillId="0" borderId="0" xfId="0" applyFont="1" applyAlignment="1">
      <alignment horizontal="left" vertical="top" wrapText="1"/>
    </xf>
    <xf numFmtId="0" fontId="8" fillId="0" borderId="0" xfId="0" applyFont="1" applyAlignment="1">
      <alignment horizontal="left" wrapText="1"/>
    </xf>
    <xf numFmtId="0" fontId="13" fillId="5" borderId="0" xfId="4" applyFont="1" applyFill="1"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9" fillId="0" borderId="0" xfId="2" applyAlignment="1">
      <alignment horizontal="center"/>
    </xf>
    <xf numFmtId="0" fontId="13" fillId="5" borderId="0" xfId="0" applyFont="1" applyFill="1" applyAlignment="1">
      <alignment horizontal="center"/>
    </xf>
    <xf numFmtId="0" fontId="8" fillId="10" borderId="1" xfId="0" applyFont="1" applyFill="1" applyBorder="1" applyAlignment="1">
      <alignment horizontal="center" vertical="center"/>
    </xf>
    <xf numFmtId="168" fontId="0" fillId="10" borderId="1" xfId="3" applyNumberFormat="1" applyFont="1" applyFill="1" applyBorder="1" applyAlignment="1">
      <alignment horizontal="right" vertical="center"/>
    </xf>
    <xf numFmtId="167" fontId="0" fillId="10" borderId="1" xfId="3" applyNumberFormat="1" applyFont="1" applyFill="1" applyBorder="1" applyAlignment="1">
      <alignment horizontal="right" vertical="center"/>
    </xf>
    <xf numFmtId="167" fontId="13" fillId="11" borderId="1" xfId="3" applyNumberFormat="1" applyFont="1" applyFill="1" applyBorder="1" applyAlignment="1">
      <alignment horizontal="right" vertical="center"/>
    </xf>
    <xf numFmtId="169" fontId="13" fillId="11" borderId="1" xfId="3" applyNumberFormat="1" applyFont="1" applyFill="1" applyBorder="1" applyAlignment="1">
      <alignment horizontal="right" vertical="center"/>
    </xf>
    <xf numFmtId="43" fontId="0" fillId="10" borderId="1" xfId="3" applyNumberFormat="1" applyFont="1" applyFill="1" applyBorder="1" applyAlignment="1">
      <alignment horizontal="right" vertical="center"/>
    </xf>
    <xf numFmtId="168" fontId="13" fillId="11" borderId="1" xfId="3" applyNumberFormat="1" applyFont="1" applyFill="1" applyBorder="1" applyAlignment="1">
      <alignment horizontal="right" vertical="center"/>
    </xf>
  </cellXfs>
  <cellStyles count="5">
    <cellStyle name="Comma" xfId="3" builtinId="3"/>
    <cellStyle name="Good" xfId="4" builtinId="26"/>
    <cellStyle name="Hyperlink" xfId="2" builtinId="8"/>
    <cellStyle name="Normal" xfId="0" builtinId="0"/>
    <cellStyle name="Percent" xfId="1" builtinId="5"/>
  </cellStyles>
  <dxfs count="3">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 /><Relationship Id="rId2" Type="http://schemas.openxmlformats.org/officeDocument/2006/relationships/hyperlink" Target="http://www.endmill.com.au/" TargetMode="External" /><Relationship Id="rId1" Type="http://schemas.openxmlformats.org/officeDocument/2006/relationships/hyperlink" Target="https://store-35h3s5sv8k.mybigcommerce.com/content/Adam%27s%20Bits%20-%20Catalogue%202020-10.pdf" TargetMode="External" /></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 /><Relationship Id="rId1" Type="http://schemas.openxmlformats.org/officeDocument/2006/relationships/hyperlink" Target="http://www.endmill.com.au/" TargetMode="External" /></Relationships>
</file>

<file path=xl/worksheets/_rels/sheet3.xml.rels><?xml version="1.0" encoding="UTF-8" standalone="yes"?>
<Relationships xmlns="http://schemas.openxmlformats.org/package/2006/relationships"><Relationship Id="rId3" Type="http://schemas.openxmlformats.org/officeDocument/2006/relationships/hyperlink" Target="https://www.endmill.com.au/2-flute-straight-carbide-end-mill/" TargetMode="External" /><Relationship Id="rId2" Type="http://schemas.openxmlformats.org/officeDocument/2006/relationships/hyperlink" Target="https://www.endmill.com.au/2-flute-down-cut-carbide-end-mill/" TargetMode="External" /><Relationship Id="rId1" Type="http://schemas.openxmlformats.org/officeDocument/2006/relationships/hyperlink" Target="https://www.endmill.com.au/2-3-4-flute-up-cut-carbide-end-mill/" TargetMode="External" /><Relationship Id="rId6" Type="http://schemas.openxmlformats.org/officeDocument/2006/relationships/hyperlink" Target="https://www.endmill.com.au/1-flute-up-cut-end-mill-for-aluminium/" TargetMode="External" /><Relationship Id="rId5" Type="http://schemas.openxmlformats.org/officeDocument/2006/relationships/hyperlink" Target="https://www.endmill.com.au/1-flute-up-cut-carbide-end-mill-for-plastics/" TargetMode="External" /><Relationship Id="rId4" Type="http://schemas.openxmlformats.org/officeDocument/2006/relationships/hyperlink" Target="https://www.endmill.com.au/2-flute-compression-up-down-carbide-end-mill/"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E0807-9FE0-4838-BA59-8855CC1EF7C3}">
  <sheetPr>
    <pageSetUpPr fitToPage="1"/>
  </sheetPr>
  <dimension ref="A1:P56"/>
  <sheetViews>
    <sheetView showGridLines="0" topLeftCell="A19" zoomScale="145" zoomScaleNormal="145" workbookViewId="0">
      <selection activeCell="C18" sqref="C18:G18"/>
    </sheetView>
  </sheetViews>
  <sheetFormatPr defaultRowHeight="15" x14ac:dyDescent="0.2"/>
  <cols>
    <col min="1" max="1" width="2.41796875" style="8" customWidth="1"/>
    <col min="3" max="3" width="10.76171875" bestFit="1" customWidth="1"/>
    <col min="8" max="8" width="2.41796875" customWidth="1"/>
  </cols>
  <sheetData>
    <row r="1" spans="2:16" s="8" customFormat="1" ht="31.5" x14ac:dyDescent="0.45">
      <c r="C1" s="39" t="s">
        <v>83</v>
      </c>
      <c r="D1" s="39"/>
      <c r="E1" s="39"/>
      <c r="F1" s="39"/>
      <c r="G1" s="39"/>
      <c r="H1" s="39"/>
      <c r="I1" s="39"/>
      <c r="J1" s="39"/>
      <c r="K1" s="39"/>
      <c r="L1" s="39"/>
      <c r="M1" s="39"/>
      <c r="N1" s="39"/>
      <c r="O1" s="39"/>
      <c r="P1" s="39"/>
    </row>
    <row r="2" spans="2:16" s="8" customFormat="1" x14ac:dyDescent="0.2">
      <c r="F2" s="40" t="s">
        <v>75</v>
      </c>
      <c r="G2" s="40"/>
      <c r="H2" s="40"/>
      <c r="I2" s="40"/>
      <c r="J2" s="40"/>
      <c r="K2" s="40"/>
      <c r="L2" s="40"/>
      <c r="M2" s="40"/>
    </row>
    <row r="3" spans="2:16" s="8" customFormat="1" x14ac:dyDescent="0.2">
      <c r="C3" s="38" t="s">
        <v>17</v>
      </c>
      <c r="D3" s="38"/>
      <c r="E3" s="38"/>
      <c r="F3" s="38"/>
      <c r="G3" s="38"/>
      <c r="H3" s="38"/>
      <c r="I3" s="38"/>
      <c r="J3" s="38"/>
      <c r="K3" s="38"/>
      <c r="L3" s="38"/>
      <c r="M3" s="38"/>
      <c r="N3" s="38"/>
      <c r="O3" s="38"/>
      <c r="P3" s="38"/>
    </row>
    <row r="4" spans="2:16" s="8" customFormat="1" x14ac:dyDescent="0.2">
      <c r="C4" s="38"/>
      <c r="D4" s="38"/>
      <c r="E4" s="38"/>
      <c r="F4" s="38"/>
      <c r="G4" s="38"/>
      <c r="H4" s="38"/>
      <c r="I4" s="38"/>
      <c r="J4" s="38"/>
      <c r="K4" s="38"/>
      <c r="L4" s="38"/>
      <c r="M4" s="38"/>
      <c r="N4" s="38"/>
      <c r="O4" s="38"/>
      <c r="P4" s="38"/>
    </row>
    <row r="5" spans="2:16" s="8" customFormat="1" x14ac:dyDescent="0.2">
      <c r="C5" s="38"/>
      <c r="D5" s="38"/>
      <c r="E5" s="38"/>
      <c r="F5" s="38"/>
      <c r="G5" s="38"/>
      <c r="H5" s="38"/>
      <c r="I5" s="38"/>
      <c r="J5" s="38"/>
      <c r="K5" s="38"/>
      <c r="L5" s="38"/>
      <c r="M5" s="38"/>
      <c r="N5" s="38"/>
      <c r="O5" s="38"/>
      <c r="P5" s="38"/>
    </row>
    <row r="6" spans="2:16" s="8" customFormat="1" x14ac:dyDescent="0.2">
      <c r="C6" s="38"/>
      <c r="D6" s="38"/>
      <c r="E6" s="38"/>
      <c r="F6" s="38"/>
      <c r="G6" s="38"/>
      <c r="H6" s="38"/>
      <c r="I6" s="38"/>
      <c r="J6" s="38"/>
      <c r="K6" s="38"/>
      <c r="L6" s="38"/>
      <c r="M6" s="38"/>
      <c r="N6" s="38"/>
      <c r="O6" s="38"/>
      <c r="P6" s="38"/>
    </row>
    <row r="8" spans="2:16" s="8" customFormat="1" x14ac:dyDescent="0.2">
      <c r="C8" s="19" t="s">
        <v>72</v>
      </c>
      <c r="I8" s="19" t="s">
        <v>73</v>
      </c>
    </row>
    <row r="9" spans="2:16" s="8" customFormat="1" x14ac:dyDescent="0.2"/>
    <row r="10" spans="2:16" ht="15" customHeight="1" x14ac:dyDescent="0.2">
      <c r="C10" s="19" t="s">
        <v>26</v>
      </c>
      <c r="I10" s="36" t="s">
        <v>65</v>
      </c>
      <c r="J10" s="36"/>
      <c r="K10" s="36"/>
      <c r="L10" s="36"/>
      <c r="M10" s="36"/>
      <c r="N10" s="36"/>
      <c r="O10" s="36"/>
      <c r="P10" s="36"/>
    </row>
    <row r="11" spans="2:16" x14ac:dyDescent="0.2">
      <c r="B11" s="14" t="s">
        <v>81</v>
      </c>
      <c r="C11" s="37" t="s">
        <v>32</v>
      </c>
      <c r="D11" s="37"/>
      <c r="E11" s="37"/>
      <c r="F11" s="37"/>
      <c r="I11" s="36"/>
      <c r="J11" s="36"/>
      <c r="K11" s="36"/>
      <c r="L11" s="36"/>
      <c r="M11" s="36"/>
      <c r="N11" s="36"/>
      <c r="O11" s="36"/>
      <c r="P11" s="36"/>
    </row>
    <row r="12" spans="2:16" x14ac:dyDescent="0.2">
      <c r="G12" t="s">
        <v>68</v>
      </c>
      <c r="H12" s="8"/>
    </row>
    <row r="13" spans="2:16" x14ac:dyDescent="0.2">
      <c r="B13" s="19" t="s">
        <v>31</v>
      </c>
      <c r="H13" s="8"/>
      <c r="I13" s="36" t="s">
        <v>66</v>
      </c>
      <c r="J13" s="36"/>
      <c r="K13" s="36"/>
      <c r="L13" s="36"/>
      <c r="M13" s="36"/>
      <c r="N13" s="36"/>
      <c r="O13" s="36"/>
      <c r="P13" s="36"/>
    </row>
    <row r="14" spans="2:16" ht="15" customHeight="1" x14ac:dyDescent="0.2">
      <c r="B14" s="9" t="s">
        <v>1</v>
      </c>
      <c r="C14" s="9" t="s">
        <v>2</v>
      </c>
      <c r="D14" s="9" t="s">
        <v>3</v>
      </c>
      <c r="E14" s="9" t="s">
        <v>4</v>
      </c>
      <c r="F14" s="9" t="s">
        <v>5</v>
      </c>
      <c r="G14" s="9" t="s">
        <v>76</v>
      </c>
      <c r="H14" s="8"/>
      <c r="I14" s="36"/>
      <c r="J14" s="36"/>
      <c r="K14" s="36"/>
      <c r="L14" s="36"/>
      <c r="M14" s="36"/>
      <c r="N14" s="36"/>
      <c r="O14" s="36"/>
      <c r="P14" s="36"/>
    </row>
    <row r="15" spans="2:16" x14ac:dyDescent="0.2">
      <c r="B15" s="3" t="str">
        <f>VLOOKUP($C$11,Parameters!$A$2:$F$10,2,FALSE)</f>
        <v>Ideal</v>
      </c>
      <c r="C15" s="3" t="str">
        <f>VLOOKUP($C$11,Parameters!$A$2:$F$10,3,FALSE)</f>
        <v>Ideal</v>
      </c>
      <c r="D15" s="3" t="str">
        <f>VLOOKUP($C$11,Parameters!$A$2:$F$10,4,FALSE)</f>
        <v>Ideal</v>
      </c>
      <c r="E15" s="3" t="str">
        <f>VLOOKUP($C$11,Parameters!$A$2:$F$10,5,FALSE)</f>
        <v>Ideal</v>
      </c>
      <c r="F15" s="3" t="str">
        <f>VLOOKUP($C$11,Parameters!$A$2:$F$10,6,FALSE)</f>
        <v>OK</v>
      </c>
      <c r="G15" s="3" t="str">
        <f>VLOOKUP($C$11,Parameters!$A$2:$J$10,7,FALSE)</f>
        <v>Max</v>
      </c>
      <c r="H15" s="8"/>
      <c r="I15" s="36"/>
      <c r="J15" s="36"/>
      <c r="K15" s="36"/>
      <c r="L15" s="36"/>
      <c r="M15" s="36"/>
      <c r="N15" s="36"/>
      <c r="O15" s="36"/>
      <c r="P15" s="36"/>
    </row>
    <row r="16" spans="2:16" x14ac:dyDescent="0.2">
      <c r="H16" s="8"/>
      <c r="I16" s="36" t="s">
        <v>67</v>
      </c>
      <c r="J16" s="36"/>
      <c r="K16" s="36"/>
      <c r="L16" s="36"/>
      <c r="M16" s="36"/>
      <c r="N16" s="36"/>
      <c r="O16" s="36"/>
      <c r="P16" s="36"/>
    </row>
    <row r="17" spans="2:16" ht="15" customHeight="1" x14ac:dyDescent="0.2">
      <c r="C17" s="19" t="s">
        <v>28</v>
      </c>
      <c r="I17" s="36"/>
      <c r="J17" s="36"/>
      <c r="K17" s="36"/>
      <c r="L17" s="36"/>
      <c r="M17" s="36"/>
      <c r="N17" s="36"/>
      <c r="O17" s="36"/>
      <c r="P17" s="36"/>
    </row>
    <row r="18" spans="2:16" x14ac:dyDescent="0.2">
      <c r="B18" s="14" t="s">
        <v>81</v>
      </c>
      <c r="C18" s="37" t="s">
        <v>6</v>
      </c>
      <c r="D18" s="37"/>
      <c r="E18" s="37"/>
      <c r="F18" s="37"/>
      <c r="G18" s="37"/>
      <c r="I18" s="36"/>
      <c r="J18" s="36"/>
      <c r="K18" s="36"/>
      <c r="L18" s="36"/>
      <c r="M18" s="36"/>
      <c r="N18" s="36"/>
      <c r="O18" s="36"/>
      <c r="P18" s="36"/>
    </row>
    <row r="19" spans="2:16" s="8" customFormat="1" x14ac:dyDescent="0.2"/>
    <row r="20" spans="2:16" x14ac:dyDescent="0.2">
      <c r="C20" s="19" t="s">
        <v>29</v>
      </c>
      <c r="I20" s="36" t="s">
        <v>49</v>
      </c>
      <c r="J20" s="36"/>
      <c r="K20" s="36"/>
      <c r="L20" s="36"/>
      <c r="M20" s="36"/>
      <c r="N20" s="36"/>
      <c r="O20" s="36"/>
      <c r="P20" s="36"/>
    </row>
    <row r="21" spans="2:16" x14ac:dyDescent="0.2">
      <c r="B21" s="14" t="s">
        <v>81</v>
      </c>
      <c r="C21" s="37">
        <v>3.1749999999999998</v>
      </c>
      <c r="D21" s="37"/>
      <c r="E21" t="s">
        <v>30</v>
      </c>
      <c r="I21" s="36"/>
      <c r="J21" s="36"/>
      <c r="K21" s="36"/>
      <c r="L21" s="36"/>
      <c r="M21" s="36"/>
      <c r="N21" s="36"/>
      <c r="O21" s="36"/>
      <c r="P21" s="36"/>
    </row>
    <row r="23" spans="2:16" s="8" customFormat="1" ht="15.75" customHeight="1" x14ac:dyDescent="0.2">
      <c r="I23" s="36" t="s">
        <v>50</v>
      </c>
      <c r="J23" s="36"/>
      <c r="K23" s="36"/>
      <c r="L23" s="36"/>
      <c r="M23" s="36"/>
      <c r="N23" s="36"/>
      <c r="O23" s="36"/>
      <c r="P23" s="36"/>
    </row>
    <row r="24" spans="2:16" s="8" customFormat="1" ht="15.75" customHeight="1" x14ac:dyDescent="0.2">
      <c r="C24" s="19" t="s">
        <v>33</v>
      </c>
      <c r="D24" s="8">
        <f>VLOOKUP(C18,Parameters!S4:T8,2,FALSE)</f>
        <v>0.04</v>
      </c>
      <c r="E24" s="8" t="s">
        <v>79</v>
      </c>
      <c r="I24" s="36"/>
      <c r="J24" s="36"/>
      <c r="K24" s="36"/>
      <c r="L24" s="36"/>
      <c r="M24" s="36"/>
      <c r="N24" s="36"/>
      <c r="O24" s="36"/>
      <c r="P24" s="36"/>
    </row>
    <row r="25" spans="2:16" s="8" customFormat="1" x14ac:dyDescent="0.2">
      <c r="I25" s="36"/>
      <c r="J25" s="36"/>
      <c r="K25" s="36"/>
      <c r="L25" s="36"/>
      <c r="M25" s="36"/>
      <c r="N25" s="36"/>
      <c r="O25" s="36"/>
      <c r="P25" s="36"/>
    </row>
    <row r="26" spans="2:16" s="8" customFormat="1" x14ac:dyDescent="0.2"/>
    <row r="27" spans="2:16" s="8" customFormat="1" x14ac:dyDescent="0.2">
      <c r="C27" s="14" t="s">
        <v>40</v>
      </c>
      <c r="I27" s="14" t="s">
        <v>57</v>
      </c>
    </row>
    <row r="28" spans="2:16" s="8" customFormat="1" x14ac:dyDescent="0.2">
      <c r="C28" s="8" t="str">
        <f>IFERROR(VLOOKUP(SUMIFS(Parameters!K:K,Parameters!L:L,'Easy Selector'!$C$18,Parameters!M:M,1),Parameters!$K$2:$N$14,4,FALSE),"")</f>
        <v>2 flute Up Cut</v>
      </c>
      <c r="I28" s="18" t="str">
        <f>IFERROR(VLOOKUP(C28,Parameters!P:Q,2,FALSE),"")</f>
        <v>https://www.endmill.com.au/2-3-4-flute-up-cut-carbide-end-mill/</v>
      </c>
    </row>
    <row r="29" spans="2:16" s="8" customFormat="1" x14ac:dyDescent="0.2">
      <c r="C29" s="8" t="str">
        <f>IFERROR(VLOOKUP(SUMIFS(Parameters!K:K,Parameters!L:L,'Easy Selector'!$C$18,Parameters!M:M,2),Parameters!$K$2:$N$14,4,FALSE),"")</f>
        <v>2 flute Down Cut</v>
      </c>
      <c r="I29" s="18" t="str">
        <f>IFERROR(VLOOKUP(C29,Parameters!P:Q,2,FALSE),"")</f>
        <v>https://www.endmill.com.au/2-flute-down-cut-carbide-end-mill/</v>
      </c>
    </row>
    <row r="30" spans="2:16" s="8" customFormat="1" x14ac:dyDescent="0.2">
      <c r="C30" s="8" t="str">
        <f>IFERROR(VLOOKUP(SUMIFS(Parameters!K:K,Parameters!L:L,'Easy Selector'!$C$18,Parameters!M:M,3),Parameters!$K$2:$N$14,4,FALSE),"")</f>
        <v>2 flute Straight Cut</v>
      </c>
      <c r="I30" s="18" t="str">
        <f>IFERROR(VLOOKUP(C30,Parameters!P:Q,2,FALSE),"")</f>
        <v>https://www.endmill.com.au/2-flute-straight-carbide-end-mill/</v>
      </c>
    </row>
    <row r="31" spans="2:16" s="8" customFormat="1" x14ac:dyDescent="0.2">
      <c r="C31" s="8" t="str">
        <f>IFERROR(VLOOKUP(SUMIFS(Parameters!K:K,Parameters!L:L,'Easy Selector'!$C$18,Parameters!M:M,4),Parameters!$K$2:$N$14,4,FALSE),"")</f>
        <v>2 flute Compression Up/Down Cut</v>
      </c>
      <c r="I31" s="18" t="str">
        <f>IFERROR(VLOOKUP(C31,Parameters!P:Q,2,FALSE),"")</f>
        <v>https://www.endmill.com.au/2-flute-compression-up-down-carbide-end-mill/</v>
      </c>
    </row>
    <row r="32" spans="2:16" s="8" customFormat="1" x14ac:dyDescent="0.2">
      <c r="C32" s="8" t="str">
        <f>IFERROR(VLOOKUP(SUMIFS(Parameters!K:K,Parameters!L:L,'Easy Selector'!$C$18,Parameters!M:M,5),Parameters!$K$2:$N$14,4,FALSE),"")</f>
        <v/>
      </c>
      <c r="I32" s="18" t="str">
        <f>IFERROR(VLOOKUP(C32,Parameters!P:Q,2,FALSE),"")</f>
        <v/>
      </c>
    </row>
    <row r="33" spans="2:16" s="8" customFormat="1" x14ac:dyDescent="0.2">
      <c r="I33" s="18"/>
    </row>
    <row r="34" spans="2:16" s="8" customFormat="1" x14ac:dyDescent="0.2">
      <c r="C34" s="19" t="s">
        <v>41</v>
      </c>
      <c r="I34" s="35" t="s">
        <v>58</v>
      </c>
      <c r="J34" s="35"/>
      <c r="K34" s="35"/>
      <c r="L34" s="35"/>
      <c r="M34" s="35"/>
      <c r="N34" s="35"/>
      <c r="O34" s="35"/>
      <c r="P34" s="35"/>
    </row>
    <row r="35" spans="2:16" s="8" customFormat="1" x14ac:dyDescent="0.2">
      <c r="B35" s="14" t="s">
        <v>81</v>
      </c>
      <c r="C35" s="41" t="s">
        <v>36</v>
      </c>
      <c r="D35" s="41"/>
      <c r="E35" s="41"/>
      <c r="F35" s="41"/>
      <c r="I35" s="35"/>
      <c r="J35" s="35"/>
      <c r="K35" s="35"/>
      <c r="L35" s="35"/>
      <c r="M35" s="35"/>
      <c r="N35" s="35"/>
      <c r="O35" s="35"/>
      <c r="P35" s="35"/>
    </row>
    <row r="36" spans="2:16" s="8" customFormat="1" x14ac:dyDescent="0.2">
      <c r="I36" s="17" t="s">
        <v>59</v>
      </c>
    </row>
    <row r="37" spans="2:16" s="8" customFormat="1" x14ac:dyDescent="0.2">
      <c r="I37" s="17"/>
    </row>
    <row r="38" spans="2:16" x14ac:dyDescent="0.2">
      <c r="B38" s="8"/>
      <c r="C38" s="19" t="s">
        <v>42</v>
      </c>
      <c r="D38" s="8"/>
      <c r="E38" s="8"/>
      <c r="F38" s="8"/>
      <c r="G38" s="8"/>
      <c r="H38" s="8"/>
      <c r="I38" s="35" t="s">
        <v>60</v>
      </c>
      <c r="J38" s="35"/>
      <c r="K38" s="35"/>
      <c r="L38" s="35"/>
      <c r="M38" s="35"/>
      <c r="N38" s="35"/>
      <c r="O38" s="35"/>
      <c r="P38" s="35"/>
    </row>
    <row r="39" spans="2:16" x14ac:dyDescent="0.2">
      <c r="B39" s="14" t="s">
        <v>81</v>
      </c>
      <c r="C39" s="23">
        <v>32</v>
      </c>
      <c r="D39" s="8" t="s">
        <v>30</v>
      </c>
      <c r="F39" s="8"/>
      <c r="G39" s="8"/>
      <c r="H39" s="8"/>
      <c r="I39" s="35"/>
      <c r="J39" s="35"/>
      <c r="K39" s="35"/>
      <c r="L39" s="35"/>
      <c r="M39" s="35"/>
      <c r="N39" s="35"/>
      <c r="O39" s="35"/>
      <c r="P39" s="35"/>
    </row>
    <row r="40" spans="2:16" x14ac:dyDescent="0.2">
      <c r="B40" s="8"/>
      <c r="C40" s="8"/>
      <c r="D40" s="8"/>
      <c r="E40" s="8"/>
      <c r="F40" s="8"/>
      <c r="G40" s="8"/>
      <c r="H40" s="8"/>
      <c r="I40" s="8"/>
      <c r="J40" s="8"/>
    </row>
    <row r="41" spans="2:16" x14ac:dyDescent="0.2">
      <c r="B41" s="8"/>
      <c r="C41" s="21">
        <f>(5.6502*C21)-2.0553</f>
        <v>15.884084999999999</v>
      </c>
      <c r="D41" s="14" t="s">
        <v>80</v>
      </c>
      <c r="E41" s="8"/>
      <c r="F41" s="8"/>
      <c r="G41" s="8"/>
      <c r="H41" s="8"/>
      <c r="I41" s="36" t="s">
        <v>61</v>
      </c>
      <c r="J41" s="36"/>
      <c r="K41" s="36"/>
      <c r="L41" s="36"/>
      <c r="M41" s="36"/>
      <c r="N41" s="36"/>
      <c r="O41" s="36"/>
      <c r="P41" s="36"/>
    </row>
    <row r="42" spans="2:16" x14ac:dyDescent="0.2">
      <c r="B42" s="8"/>
      <c r="C42" s="8"/>
      <c r="D42" s="8"/>
      <c r="E42" s="8"/>
      <c r="F42" s="8"/>
      <c r="G42" s="8"/>
      <c r="H42" s="8"/>
      <c r="I42" s="36"/>
      <c r="J42" s="36"/>
      <c r="K42" s="36"/>
      <c r="L42" s="36"/>
      <c r="M42" s="36"/>
      <c r="N42" s="36"/>
      <c r="O42" s="36"/>
      <c r="P42" s="36"/>
    </row>
    <row r="43" spans="2:16" x14ac:dyDescent="0.2">
      <c r="B43" s="8"/>
      <c r="C43" s="8"/>
      <c r="D43" s="8"/>
      <c r="E43" s="8"/>
      <c r="F43" s="8"/>
      <c r="G43" s="8"/>
      <c r="H43" s="8"/>
      <c r="I43" s="36"/>
      <c r="J43" s="36"/>
      <c r="K43" s="36"/>
      <c r="L43" s="36"/>
      <c r="M43" s="36"/>
      <c r="N43" s="36"/>
      <c r="O43" s="36"/>
      <c r="P43" s="36"/>
    </row>
    <row r="44" spans="2:16" s="8" customFormat="1" x14ac:dyDescent="0.2">
      <c r="C44" s="20"/>
      <c r="G44" s="24"/>
    </row>
    <row r="45" spans="2:16" ht="15" customHeight="1" x14ac:dyDescent="0.2">
      <c r="B45" s="8"/>
      <c r="C45" s="19" t="s">
        <v>44</v>
      </c>
      <c r="D45" s="8"/>
      <c r="E45" s="8"/>
      <c r="F45" s="8"/>
      <c r="G45" s="8"/>
      <c r="H45" s="8"/>
      <c r="I45" s="35" t="s">
        <v>62</v>
      </c>
      <c r="J45" s="35"/>
      <c r="K45" s="35"/>
      <c r="L45" s="35"/>
      <c r="M45" s="35"/>
      <c r="N45" s="35"/>
      <c r="O45" s="35"/>
      <c r="P45" s="35"/>
    </row>
    <row r="46" spans="2:16" x14ac:dyDescent="0.2">
      <c r="B46" s="14" t="s">
        <v>81</v>
      </c>
      <c r="C46" s="23">
        <v>0.75</v>
      </c>
      <c r="D46" s="8" t="s">
        <v>45</v>
      </c>
      <c r="I46" s="35"/>
      <c r="J46" s="35"/>
      <c r="K46" s="35"/>
      <c r="L46" s="35"/>
      <c r="M46" s="35"/>
      <c r="N46" s="35"/>
      <c r="O46" s="35"/>
      <c r="P46" s="35"/>
    </row>
    <row r="47" spans="2:16" x14ac:dyDescent="0.2">
      <c r="I47" s="35"/>
      <c r="J47" s="35"/>
      <c r="K47" s="35"/>
      <c r="L47" s="35"/>
      <c r="M47" s="35"/>
      <c r="N47" s="35"/>
      <c r="O47" s="35"/>
      <c r="P47" s="35"/>
    </row>
    <row r="48" spans="2:16" x14ac:dyDescent="0.2">
      <c r="C48" s="21">
        <f>C46*C21</f>
        <v>2.3812499999999996</v>
      </c>
      <c r="D48" s="14" t="s">
        <v>43</v>
      </c>
      <c r="I48" s="35"/>
      <c r="J48" s="35"/>
      <c r="K48" s="35"/>
      <c r="L48" s="35"/>
      <c r="M48" s="35"/>
      <c r="N48" s="35"/>
      <c r="O48" s="35"/>
      <c r="P48" s="35"/>
    </row>
    <row r="49" spans="2:16" x14ac:dyDescent="0.2">
      <c r="I49" s="35"/>
      <c r="J49" s="35"/>
      <c r="K49" s="35"/>
      <c r="L49" s="35"/>
      <c r="M49" s="35"/>
      <c r="N49" s="35"/>
      <c r="O49" s="35"/>
      <c r="P49" s="35"/>
    </row>
    <row r="50" spans="2:16" ht="15" customHeight="1" x14ac:dyDescent="0.2">
      <c r="B50" s="14" t="s">
        <v>81</v>
      </c>
      <c r="C50" s="25">
        <v>12000</v>
      </c>
      <c r="D50" t="s">
        <v>46</v>
      </c>
      <c r="I50" s="35" t="s">
        <v>69</v>
      </c>
      <c r="J50" s="35"/>
      <c r="K50" s="35"/>
      <c r="L50" s="35"/>
      <c r="M50" s="35"/>
      <c r="N50" s="35"/>
      <c r="O50" s="35"/>
      <c r="P50" s="35"/>
    </row>
    <row r="51" spans="2:16" x14ac:dyDescent="0.2">
      <c r="C51" s="22">
        <f>(C50/24000)*400</f>
        <v>200</v>
      </c>
      <c r="D51" t="s">
        <v>63</v>
      </c>
      <c r="I51" s="35"/>
      <c r="J51" s="35"/>
      <c r="K51" s="35"/>
      <c r="L51" s="35"/>
      <c r="M51" s="35"/>
      <c r="N51" s="35"/>
      <c r="O51" s="35"/>
      <c r="P51" s="35"/>
    </row>
    <row r="52" spans="2:16" x14ac:dyDescent="0.2">
      <c r="C52" s="26">
        <f>1+((C50-10000)/5000)</f>
        <v>1.4</v>
      </c>
      <c r="D52" t="s">
        <v>64</v>
      </c>
      <c r="I52" s="35"/>
      <c r="J52" s="35"/>
      <c r="K52" s="35"/>
      <c r="L52" s="35"/>
      <c r="M52" s="35"/>
      <c r="N52" s="35"/>
      <c r="O52" s="35"/>
      <c r="P52" s="35"/>
    </row>
    <row r="53" spans="2:16" ht="15.75" customHeight="1" thickBot="1" x14ac:dyDescent="0.25">
      <c r="I53" s="36"/>
      <c r="J53" s="36"/>
      <c r="K53" s="36"/>
      <c r="L53" s="36"/>
      <c r="M53" s="36"/>
      <c r="N53" s="36"/>
      <c r="O53" s="36"/>
      <c r="P53" s="36"/>
    </row>
    <row r="54" spans="2:16" ht="15.75" customHeight="1" thickBot="1" x14ac:dyDescent="0.25">
      <c r="C54" s="10" t="s">
        <v>18</v>
      </c>
      <c r="D54" s="10" t="s">
        <v>82</v>
      </c>
      <c r="E54" s="11" t="s">
        <v>19</v>
      </c>
      <c r="I54" s="35" t="s">
        <v>70</v>
      </c>
      <c r="J54" s="35"/>
      <c r="K54" s="35"/>
      <c r="L54" s="35"/>
      <c r="M54" s="35"/>
      <c r="N54" s="35"/>
      <c r="O54" s="35"/>
      <c r="P54" s="35"/>
    </row>
    <row r="55" spans="2:16" ht="15" customHeight="1" x14ac:dyDescent="0.2">
      <c r="B55" t="s">
        <v>47</v>
      </c>
      <c r="C55" s="13">
        <f>D55*0.8</f>
        <v>1577.7832937354679</v>
      </c>
      <c r="D55" s="12">
        <f>LEFT(C35,1)*C21*D24*C50*(2.71^(-0.045*(C39-((5.6502*C21)-2.0553))))*(1/C46)</f>
        <v>1972.2291171693346</v>
      </c>
      <c r="E55" s="13">
        <f>D55*1.2</f>
        <v>2366.6749406032013</v>
      </c>
      <c r="F55" t="s">
        <v>48</v>
      </c>
      <c r="I55" s="35"/>
      <c r="J55" s="35"/>
      <c r="K55" s="35"/>
      <c r="L55" s="35"/>
      <c r="M55" s="35"/>
      <c r="N55" s="35"/>
      <c r="O55" s="35"/>
      <c r="P55" s="35"/>
    </row>
    <row r="56" spans="2:16" x14ac:dyDescent="0.2">
      <c r="I56" s="35"/>
      <c r="J56" s="35"/>
      <c r="K56" s="35"/>
      <c r="L56" s="35"/>
      <c r="M56" s="35"/>
      <c r="N56" s="35"/>
      <c r="O56" s="35"/>
      <c r="P56" s="35"/>
    </row>
  </sheetData>
  <mergeCells count="19">
    <mergeCell ref="C21:D21"/>
    <mergeCell ref="C11:F11"/>
    <mergeCell ref="C3:P6"/>
    <mergeCell ref="C1:P1"/>
    <mergeCell ref="I45:P49"/>
    <mergeCell ref="I10:P11"/>
    <mergeCell ref="I13:P15"/>
    <mergeCell ref="I16:P18"/>
    <mergeCell ref="I20:P21"/>
    <mergeCell ref="C18:G18"/>
    <mergeCell ref="F2:M2"/>
    <mergeCell ref="C35:F35"/>
    <mergeCell ref="I50:P52"/>
    <mergeCell ref="I53:P53"/>
    <mergeCell ref="I54:P56"/>
    <mergeCell ref="I23:P25"/>
    <mergeCell ref="I34:P35"/>
    <mergeCell ref="I38:P39"/>
    <mergeCell ref="I41:P43"/>
  </mergeCells>
  <conditionalFormatting sqref="B15:G15">
    <cfRule type="cellIs" dxfId="2" priority="1" operator="equal">
      <formula>"Max"</formula>
    </cfRule>
    <cfRule type="cellIs" dxfId="1" priority="2" operator="equal">
      <formula>"OK"</formula>
    </cfRule>
    <cfRule type="cellIs" dxfId="0" priority="3" operator="equal">
      <formula>"Ideal"</formula>
    </cfRule>
  </conditionalFormatting>
  <dataValidations count="4">
    <dataValidation type="list" allowBlank="1" showInputMessage="1" showErrorMessage="1" sqref="C35" xr:uid="{D07ECAB4-4E46-46DC-9A89-CCB45C59007A}">
      <formula1>$C$28:$C$32</formula1>
    </dataValidation>
    <dataValidation type="list" allowBlank="1" showInputMessage="1" showErrorMessage="1" sqref="C46" xr:uid="{F92EE374-655D-4CC2-A9AF-0EAA1BC51441}">
      <formula1>"0.25,0.5,0.75,1,1.25,1.5,1.75,2"</formula1>
    </dataValidation>
    <dataValidation type="list" allowBlank="1" showInputMessage="1" showErrorMessage="1" sqref="C21:D21" xr:uid="{FAA73599-5EBD-43AF-8A18-37C983BE2092}">
      <formula1>"0.8,1,1.5,1.6,2,3.175,4,6,6.35,8,10,12"</formula1>
    </dataValidation>
    <dataValidation type="list" allowBlank="1" showInputMessage="1" showErrorMessage="1" sqref="C39" xr:uid="{CB7CDE95-8F09-4C8C-A76F-02677667F237}">
      <formula1>"2,3,4,6,8,12,17,22,25,32,42,52"</formula1>
    </dataValidation>
  </dataValidations>
  <hyperlinks>
    <hyperlink ref="I36" r:id="rId1" xr:uid="{7E5711DD-5589-4053-9D39-AD0DFEA8C530}"/>
    <hyperlink ref="F2" r:id="rId2" xr:uid="{203E1C7D-7D95-4384-97F6-26CEA773A10D}"/>
  </hyperlinks>
  <pageMargins left="0.7" right="0.7" top="0.75" bottom="0.75" header="0.3" footer="0.3"/>
  <pageSetup scale="83" fitToHeight="0" orientation="landscape" r:id="rId3"/>
  <ignoredErrors>
    <ignoredError sqref="C31"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5E714883-6C6C-4B10-BA64-62591DF9376A}">
          <x14:formula1>
            <xm:f>Parameters!$A$2:$A$10</xm:f>
          </x14:formula1>
          <xm:sqref>C11</xm:sqref>
        </x14:dataValidation>
        <x14:dataValidation type="list" allowBlank="1" showInputMessage="1" showErrorMessage="1" xr:uid="{AC6287B5-23C0-4E3F-B8E7-8A5F2F1B1CB3}">
          <x14:formula1>
            <xm:f>Parameters!$S$4:$S$8</xm:f>
          </x14:formula1>
          <xm:sqref>C18:G18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3BD14-F138-4798-BB2C-1B73A2FC4B9D}">
  <sheetPr>
    <pageSetUpPr fitToPage="1"/>
  </sheetPr>
  <dimension ref="B1:N34"/>
  <sheetViews>
    <sheetView showGridLines="0" tabSelected="1" topLeftCell="F1" zoomScale="145" zoomScaleNormal="145" workbookViewId="0">
      <selection activeCell="G14" sqref="G14:I14"/>
    </sheetView>
  </sheetViews>
  <sheetFormatPr defaultColWidth="9.14453125" defaultRowHeight="15" x14ac:dyDescent="0.2"/>
  <cols>
    <col min="1" max="1" width="2.41796875" style="8" customWidth="1"/>
    <col min="2" max="2" width="9.14453125" style="8"/>
    <col min="3" max="3" width="10.76171875" style="8" bestFit="1" customWidth="1"/>
    <col min="4" max="6" width="9.14453125" style="8"/>
    <col min="7" max="9" width="7.93359375" style="8" customWidth="1"/>
    <col min="10" max="16384" width="9.14453125" style="8"/>
  </cols>
  <sheetData>
    <row r="1" spans="2:14" ht="31.5" x14ac:dyDescent="0.45">
      <c r="C1" s="39" t="s">
        <v>90</v>
      </c>
      <c r="D1" s="39"/>
      <c r="E1" s="39"/>
      <c r="F1" s="39"/>
      <c r="G1" s="39"/>
      <c r="H1" s="39"/>
      <c r="I1" s="39"/>
      <c r="J1" s="39"/>
      <c r="K1" s="39"/>
      <c r="L1" s="39"/>
      <c r="M1" s="39"/>
      <c r="N1" s="39"/>
    </row>
    <row r="2" spans="2:14" x14ac:dyDescent="0.2">
      <c r="F2" s="40" t="s">
        <v>75</v>
      </c>
      <c r="G2" s="40"/>
      <c r="H2" s="40"/>
      <c r="I2" s="40"/>
      <c r="J2" s="40"/>
      <c r="K2" s="40"/>
    </row>
    <row r="3" spans="2:14" x14ac:dyDescent="0.2">
      <c r="C3" s="38" t="s">
        <v>17</v>
      </c>
      <c r="D3" s="38"/>
      <c r="E3" s="38"/>
      <c r="F3" s="38"/>
      <c r="G3" s="38"/>
      <c r="H3" s="38"/>
      <c r="I3" s="38"/>
      <c r="J3" s="38"/>
      <c r="K3" s="38"/>
      <c r="L3" s="38"/>
      <c r="M3" s="38"/>
      <c r="N3" s="38"/>
    </row>
    <row r="4" spans="2:14" x14ac:dyDescent="0.2">
      <c r="C4" s="38"/>
      <c r="D4" s="38"/>
      <c r="E4" s="38"/>
      <c r="F4" s="38"/>
      <c r="G4" s="38"/>
      <c r="H4" s="38"/>
      <c r="I4" s="38"/>
      <c r="J4" s="38"/>
      <c r="K4" s="38"/>
      <c r="L4" s="38"/>
      <c r="M4" s="38"/>
      <c r="N4" s="38"/>
    </row>
    <row r="5" spans="2:14" x14ac:dyDescent="0.2">
      <c r="C5" s="38"/>
      <c r="D5" s="38"/>
      <c r="E5" s="38"/>
      <c r="F5" s="38"/>
      <c r="G5" s="38"/>
      <c r="H5" s="38"/>
      <c r="I5" s="38"/>
      <c r="J5" s="38"/>
      <c r="K5" s="38"/>
      <c r="L5" s="38"/>
      <c r="M5" s="38"/>
      <c r="N5" s="38"/>
    </row>
    <row r="6" spans="2:14" x14ac:dyDescent="0.2">
      <c r="C6" s="38"/>
      <c r="D6" s="38"/>
      <c r="E6" s="38"/>
      <c r="F6" s="38"/>
      <c r="G6" s="38"/>
      <c r="H6" s="38"/>
      <c r="I6" s="38"/>
      <c r="J6" s="38"/>
      <c r="K6" s="38"/>
      <c r="L6" s="38"/>
      <c r="M6" s="38"/>
      <c r="N6" s="38"/>
    </row>
    <row r="8" spans="2:14" ht="15" customHeight="1" x14ac:dyDescent="0.2">
      <c r="C8" s="19" t="s">
        <v>28</v>
      </c>
      <c r="G8" s="42" t="s">
        <v>7</v>
      </c>
      <c r="H8" s="42"/>
      <c r="I8" s="42"/>
      <c r="J8" s="28"/>
      <c r="K8" s="28"/>
      <c r="L8" s="28"/>
      <c r="M8" s="28"/>
      <c r="N8" s="28"/>
    </row>
    <row r="9" spans="2:14" x14ac:dyDescent="0.2">
      <c r="B9" s="14"/>
      <c r="C9" s="19" t="s">
        <v>29</v>
      </c>
      <c r="G9" s="43">
        <v>10</v>
      </c>
      <c r="H9" s="43"/>
      <c r="I9" s="43"/>
      <c r="J9" s="8" t="s">
        <v>30</v>
      </c>
      <c r="K9" s="28"/>
      <c r="L9" s="28"/>
      <c r="M9" s="28"/>
      <c r="N9" s="28"/>
    </row>
    <row r="10" spans="2:14" x14ac:dyDescent="0.2">
      <c r="C10" s="19" t="s">
        <v>85</v>
      </c>
      <c r="G10" s="46">
        <f>VLOOKUP(G8,Parameters!S4:T8,2,FALSE)</f>
        <v>0.02</v>
      </c>
      <c r="H10" s="46"/>
      <c r="I10" s="46"/>
      <c r="J10" s="8" t="s">
        <v>79</v>
      </c>
    </row>
    <row r="11" spans="2:14" x14ac:dyDescent="0.2">
      <c r="C11" s="19" t="s">
        <v>11</v>
      </c>
      <c r="G11" s="44">
        <v>2</v>
      </c>
      <c r="H11" s="44"/>
      <c r="I11" s="44"/>
      <c r="J11" s="8" t="s">
        <v>87</v>
      </c>
      <c r="K11" s="28"/>
      <c r="L11" s="28"/>
      <c r="M11" s="28"/>
      <c r="N11" s="28"/>
    </row>
    <row r="12" spans="2:14" x14ac:dyDescent="0.2">
      <c r="B12" s="14"/>
      <c r="C12" s="19" t="s">
        <v>42</v>
      </c>
      <c r="G12" s="44">
        <v>25</v>
      </c>
      <c r="H12" s="44"/>
      <c r="I12" s="44"/>
      <c r="J12" s="8" t="s">
        <v>30</v>
      </c>
      <c r="K12" s="28"/>
      <c r="L12" s="28"/>
      <c r="M12" s="28"/>
      <c r="N12" s="28"/>
    </row>
    <row r="13" spans="2:14" x14ac:dyDescent="0.2">
      <c r="C13" s="19" t="s">
        <v>84</v>
      </c>
      <c r="G13" s="45">
        <f>(5.6502*G9)-2.0553</f>
        <v>54.446699999999993</v>
      </c>
      <c r="H13" s="45"/>
      <c r="I13" s="45"/>
      <c r="J13" s="8" t="s">
        <v>30</v>
      </c>
    </row>
    <row r="14" spans="2:14" ht="15.75" customHeight="1" x14ac:dyDescent="0.2">
      <c r="C14" s="19" t="s">
        <v>44</v>
      </c>
      <c r="G14" s="47">
        <v>2</v>
      </c>
      <c r="H14" s="47"/>
      <c r="I14" s="47"/>
      <c r="J14" s="8" t="s">
        <v>45</v>
      </c>
      <c r="K14" s="28"/>
      <c r="L14" s="28"/>
      <c r="M14" s="28"/>
      <c r="N14" s="28"/>
    </row>
    <row r="15" spans="2:14" ht="15.75" customHeight="1" x14ac:dyDescent="0.2">
      <c r="C15" s="19" t="s">
        <v>86</v>
      </c>
      <c r="G15" s="48">
        <f>G14*G9</f>
        <v>20</v>
      </c>
      <c r="H15" s="48"/>
      <c r="I15" s="48"/>
      <c r="J15" s="8" t="s">
        <v>30</v>
      </c>
      <c r="K15" s="28"/>
      <c r="L15" s="28"/>
      <c r="M15" s="28"/>
      <c r="N15" s="28"/>
    </row>
    <row r="16" spans="2:14" x14ac:dyDescent="0.2">
      <c r="C16" s="19" t="s">
        <v>92</v>
      </c>
      <c r="G16" s="44">
        <v>24000</v>
      </c>
      <c r="H16" s="44"/>
      <c r="I16" s="44"/>
      <c r="J16" s="8" t="s">
        <v>10</v>
      </c>
      <c r="K16" s="28"/>
      <c r="L16" s="28"/>
      <c r="M16" s="28"/>
      <c r="N16" s="28"/>
    </row>
    <row r="17" spans="2:14" ht="4.5" customHeight="1" x14ac:dyDescent="0.2">
      <c r="C17" s="19"/>
      <c r="L17" s="28"/>
      <c r="M17" s="28"/>
      <c r="N17" s="28"/>
    </row>
    <row r="18" spans="2:14" x14ac:dyDescent="0.2">
      <c r="C18" s="19"/>
      <c r="G18" s="29" t="s">
        <v>18</v>
      </c>
      <c r="H18" s="29" t="s">
        <v>82</v>
      </c>
      <c r="I18" s="29" t="s">
        <v>19</v>
      </c>
    </row>
    <row r="19" spans="2:14" x14ac:dyDescent="0.2">
      <c r="C19" s="19" t="s">
        <v>88</v>
      </c>
      <c r="G19" s="30">
        <f>H19*0.8</f>
        <v>14389.956502235393</v>
      </c>
      <c r="H19" s="31">
        <f>G11*G9*G10*G16*(2.71^(-0.045*(G12-((5.6502*G9)-2.0553))))*(1/G14)</f>
        <v>17987.445627794241</v>
      </c>
      <c r="I19" s="30">
        <f>H19*1.2</f>
        <v>21584.934753353089</v>
      </c>
      <c r="J19" s="8" t="s">
        <v>48</v>
      </c>
      <c r="K19" s="27"/>
      <c r="L19" s="27"/>
      <c r="M19" s="27"/>
      <c r="N19" s="27"/>
    </row>
    <row r="20" spans="2:14" x14ac:dyDescent="0.2">
      <c r="B20" s="14"/>
      <c r="I20" s="27"/>
      <c r="J20" s="27"/>
      <c r="K20" s="27"/>
      <c r="L20" s="27"/>
      <c r="M20" s="27"/>
      <c r="N20" s="27"/>
    </row>
    <row r="21" spans="2:14" x14ac:dyDescent="0.2">
      <c r="B21" s="14"/>
      <c r="C21" s="34" t="s">
        <v>96</v>
      </c>
      <c r="I21" s="27"/>
      <c r="J21" s="27"/>
      <c r="K21" s="27"/>
      <c r="L21" s="27"/>
      <c r="M21" s="27"/>
      <c r="N21" s="27"/>
    </row>
    <row r="22" spans="2:14" x14ac:dyDescent="0.2">
      <c r="C22" s="19" t="s">
        <v>91</v>
      </c>
      <c r="H22" s="32">
        <v>8000</v>
      </c>
      <c r="I22" s="8" t="s">
        <v>48</v>
      </c>
      <c r="J22" s="33">
        <f>H22/60</f>
        <v>133.33333333333334</v>
      </c>
      <c r="K22" s="8" t="s">
        <v>93</v>
      </c>
      <c r="L22" s="27"/>
    </row>
    <row r="23" spans="2:14" x14ac:dyDescent="0.2">
      <c r="C23" s="19" t="s">
        <v>94</v>
      </c>
      <c r="H23" s="33">
        <f>IF(H22&lt;=H19,(H22/H19)*G16,G16)</f>
        <v>10674.111487143076</v>
      </c>
      <c r="I23" s="8" t="s">
        <v>95</v>
      </c>
      <c r="J23" s="28"/>
      <c r="K23" s="27"/>
      <c r="L23" s="27"/>
      <c r="M23" s="28"/>
      <c r="N23" s="28"/>
    </row>
    <row r="24" spans="2:14" x14ac:dyDescent="0.2">
      <c r="H24" s="28"/>
      <c r="I24" s="28"/>
      <c r="J24" s="28"/>
      <c r="K24" s="28"/>
      <c r="L24" s="28"/>
      <c r="M24" s="28"/>
      <c r="N24" s="28"/>
    </row>
    <row r="25" spans="2:14" x14ac:dyDescent="0.2">
      <c r="H25" s="28"/>
      <c r="I25" s="28"/>
      <c r="J25" s="28"/>
      <c r="K25" s="28"/>
      <c r="L25" s="28"/>
      <c r="M25" s="28"/>
      <c r="N25" s="28"/>
    </row>
    <row r="26" spans="2:14" x14ac:dyDescent="0.2">
      <c r="C26" s="20"/>
      <c r="G26" s="24"/>
    </row>
    <row r="27" spans="2:14" ht="15" customHeight="1" x14ac:dyDescent="0.2">
      <c r="H27" s="27"/>
      <c r="I27" s="27"/>
      <c r="J27" s="27"/>
      <c r="K27" s="27"/>
      <c r="L27" s="27"/>
      <c r="M27" s="27"/>
      <c r="N27" s="27"/>
    </row>
    <row r="28" spans="2:14" x14ac:dyDescent="0.2">
      <c r="B28" s="14"/>
      <c r="H28" s="27"/>
      <c r="I28" s="27"/>
      <c r="J28" s="27"/>
      <c r="K28" s="27"/>
      <c r="L28" s="27"/>
      <c r="M28" s="27"/>
      <c r="N28" s="27"/>
    </row>
    <row r="29" spans="2:14" x14ac:dyDescent="0.2">
      <c r="H29" s="27"/>
      <c r="I29" s="27"/>
      <c r="J29" s="27"/>
      <c r="K29" s="27"/>
      <c r="L29" s="27"/>
      <c r="M29" s="27"/>
      <c r="N29" s="27"/>
    </row>
    <row r="30" spans="2:14" x14ac:dyDescent="0.2">
      <c r="H30" s="27"/>
      <c r="I30" s="27"/>
      <c r="J30" s="27"/>
      <c r="K30" s="27"/>
      <c r="L30" s="27"/>
      <c r="M30" s="27"/>
      <c r="N30" s="27"/>
    </row>
    <row r="31" spans="2:14" x14ac:dyDescent="0.2">
      <c r="H31" s="27"/>
      <c r="I31" s="27"/>
      <c r="J31" s="27"/>
      <c r="K31" s="27"/>
      <c r="L31" s="27"/>
      <c r="M31" s="27"/>
      <c r="N31" s="27"/>
    </row>
    <row r="32" spans="2:14" ht="15.75" customHeight="1" x14ac:dyDescent="0.2">
      <c r="H32" s="27"/>
      <c r="I32" s="27"/>
      <c r="J32" s="27"/>
      <c r="K32" s="27"/>
      <c r="L32" s="27"/>
      <c r="M32" s="27"/>
      <c r="N32" s="27"/>
    </row>
    <row r="33" spans="8:14" ht="15" customHeight="1" x14ac:dyDescent="0.2">
      <c r="H33" s="27"/>
      <c r="I33" s="27"/>
      <c r="J33" s="27"/>
      <c r="K33" s="27"/>
      <c r="L33" s="27"/>
      <c r="M33" s="27"/>
      <c r="N33" s="27"/>
    </row>
    <row r="34" spans="8:14" x14ac:dyDescent="0.2">
      <c r="H34" s="27"/>
      <c r="I34" s="27"/>
      <c r="J34" s="27"/>
      <c r="K34" s="27"/>
      <c r="L34" s="27"/>
      <c r="M34" s="27"/>
      <c r="N34" s="27"/>
    </row>
  </sheetData>
  <dataConsolidate/>
  <mergeCells count="12">
    <mergeCell ref="G12:I12"/>
    <mergeCell ref="G13:I13"/>
    <mergeCell ref="G10:I10"/>
    <mergeCell ref="G14:I14"/>
    <mergeCell ref="G16:I16"/>
    <mergeCell ref="G15:I15"/>
    <mergeCell ref="G8:I8"/>
    <mergeCell ref="G9:I9"/>
    <mergeCell ref="G11:I11"/>
    <mergeCell ref="C1:N1"/>
    <mergeCell ref="F2:K2"/>
    <mergeCell ref="C3:N6"/>
  </mergeCells>
  <hyperlinks>
    <hyperlink ref="F2" r:id="rId1" xr:uid="{9639632A-CF0D-4A68-A450-2990F3182F73}"/>
  </hyperlinks>
  <pageMargins left="0.7" right="0.7" top="0.75" bottom="0.75" header="0.3" footer="0.3"/>
  <pageSetup scale="98"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60FBD025-4A07-423C-8BB2-081E6FA62316}">
          <x14:formula1>
            <xm:f>Parameters!$S$4:$S$8</xm:f>
          </x14:formula1>
          <xm:sqref>G8:I8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7ADAF-4B0F-4D8B-B090-0E60036EF9E2}">
  <dimension ref="A1:V41"/>
  <sheetViews>
    <sheetView topLeftCell="P1" workbookViewId="0">
      <selection activeCell="S9" sqref="S9"/>
    </sheetView>
  </sheetViews>
  <sheetFormatPr defaultRowHeight="15" x14ac:dyDescent="0.2"/>
  <cols>
    <col min="1" max="1" width="34.16796875" customWidth="1"/>
    <col min="7" max="9" width="9.14453125" style="8"/>
    <col min="11" max="11" width="3.8984375" style="8" customWidth="1"/>
    <col min="12" max="12" width="36.3203125" bestFit="1" customWidth="1"/>
    <col min="13" max="13" width="3.8984375" style="8" customWidth="1"/>
    <col min="14" max="14" width="31.74609375" bestFit="1" customWidth="1"/>
    <col min="16" max="16" width="31.74609375" bestFit="1" customWidth="1"/>
    <col min="17" max="17" width="73.1796875" bestFit="1" customWidth="1"/>
    <col min="19" max="19" width="36.3203125" bestFit="1" customWidth="1"/>
  </cols>
  <sheetData>
    <row r="1" spans="1:22" ht="18.75" x14ac:dyDescent="0.25">
      <c r="A1" s="7" t="s">
        <v>12</v>
      </c>
      <c r="B1" s="9" t="s">
        <v>1</v>
      </c>
      <c r="C1" s="9" t="s">
        <v>2</v>
      </c>
      <c r="D1" s="9" t="s">
        <v>3</v>
      </c>
      <c r="E1" s="9" t="s">
        <v>4</v>
      </c>
      <c r="F1" s="9" t="s">
        <v>5</v>
      </c>
      <c r="G1" s="9" t="s">
        <v>76</v>
      </c>
      <c r="H1" s="9" t="s">
        <v>77</v>
      </c>
      <c r="I1" s="9" t="s">
        <v>78</v>
      </c>
    </row>
    <row r="2" spans="1:22" ht="15" customHeight="1" x14ac:dyDescent="0.2">
      <c r="A2" s="4" t="s">
        <v>13</v>
      </c>
      <c r="B2" s="1" t="s">
        <v>14</v>
      </c>
      <c r="C2" s="1" t="s">
        <v>14</v>
      </c>
      <c r="D2" s="2" t="s">
        <v>15</v>
      </c>
      <c r="E2" s="2" t="s">
        <v>15</v>
      </c>
      <c r="F2" s="2" t="s">
        <v>15</v>
      </c>
      <c r="G2" s="2" t="s">
        <v>15</v>
      </c>
      <c r="H2" s="2" t="s">
        <v>15</v>
      </c>
      <c r="I2" s="2" t="s">
        <v>15</v>
      </c>
      <c r="K2" s="6">
        <v>1</v>
      </c>
      <c r="L2" s="6" t="s">
        <v>6</v>
      </c>
      <c r="M2" s="6">
        <v>1</v>
      </c>
      <c r="N2" s="6" t="s">
        <v>34</v>
      </c>
      <c r="P2" t="s">
        <v>34</v>
      </c>
      <c r="Q2" s="16" t="s">
        <v>51</v>
      </c>
      <c r="T2" s="8"/>
    </row>
    <row r="3" spans="1:22" ht="15.75" customHeight="1" x14ac:dyDescent="0.2">
      <c r="A3" s="4" t="s">
        <v>25</v>
      </c>
      <c r="B3" s="1" t="s">
        <v>14</v>
      </c>
      <c r="C3" s="1" t="s">
        <v>14</v>
      </c>
      <c r="D3" s="1" t="s">
        <v>14</v>
      </c>
      <c r="E3" s="5" t="s">
        <v>16</v>
      </c>
      <c r="F3" s="2" t="s">
        <v>15</v>
      </c>
      <c r="G3" s="2" t="s">
        <v>15</v>
      </c>
      <c r="H3" s="2" t="s">
        <v>15</v>
      </c>
      <c r="I3" s="2" t="s">
        <v>15</v>
      </c>
      <c r="K3" s="6">
        <v>2</v>
      </c>
      <c r="L3" s="6" t="s">
        <v>6</v>
      </c>
      <c r="M3" s="6">
        <v>2</v>
      </c>
      <c r="N3" s="6" t="s">
        <v>35</v>
      </c>
      <c r="P3" t="s">
        <v>35</v>
      </c>
      <c r="Q3" s="16" t="s">
        <v>52</v>
      </c>
      <c r="S3" s="8" t="s">
        <v>20</v>
      </c>
      <c r="T3" s="8" t="s">
        <v>0</v>
      </c>
    </row>
    <row r="4" spans="1:22" x14ac:dyDescent="0.2">
      <c r="A4" s="4" t="s">
        <v>24</v>
      </c>
      <c r="B4" s="1" t="s">
        <v>14</v>
      </c>
      <c r="C4" s="1" t="s">
        <v>14</v>
      </c>
      <c r="D4" s="1" t="s">
        <v>14</v>
      </c>
      <c r="E4" s="5" t="s">
        <v>16</v>
      </c>
      <c r="F4" s="2" t="s">
        <v>15</v>
      </c>
      <c r="G4" s="2" t="s">
        <v>15</v>
      </c>
      <c r="H4" s="2" t="s">
        <v>15</v>
      </c>
      <c r="I4" s="2" t="s">
        <v>15</v>
      </c>
      <c r="K4" s="6">
        <v>3</v>
      </c>
      <c r="L4" s="6" t="s">
        <v>6</v>
      </c>
      <c r="M4" s="6">
        <v>3</v>
      </c>
      <c r="N4" s="6" t="s">
        <v>36</v>
      </c>
      <c r="P4" t="s">
        <v>36</v>
      </c>
      <c r="Q4" s="16" t="s">
        <v>53</v>
      </c>
      <c r="S4" s="8" t="s">
        <v>6</v>
      </c>
      <c r="T4" s="8">
        <v>0.04</v>
      </c>
    </row>
    <row r="5" spans="1:22" x14ac:dyDescent="0.2">
      <c r="A5" s="4" t="s">
        <v>32</v>
      </c>
      <c r="B5" s="1" t="s">
        <v>14</v>
      </c>
      <c r="C5" s="1" t="s">
        <v>14</v>
      </c>
      <c r="D5" s="1" t="s">
        <v>14</v>
      </c>
      <c r="E5" s="1" t="s">
        <v>14</v>
      </c>
      <c r="F5" s="5" t="s">
        <v>16</v>
      </c>
      <c r="G5" s="2" t="s">
        <v>15</v>
      </c>
      <c r="H5" s="2" t="s">
        <v>15</v>
      </c>
      <c r="I5" s="2" t="s">
        <v>15</v>
      </c>
      <c r="K5" s="6">
        <v>4</v>
      </c>
      <c r="L5" s="6" t="s">
        <v>6</v>
      </c>
      <c r="M5" s="15">
        <v>4</v>
      </c>
      <c r="N5" s="6" t="s">
        <v>37</v>
      </c>
      <c r="P5" t="s">
        <v>37</v>
      </c>
      <c r="Q5" s="16" t="s">
        <v>54</v>
      </c>
      <c r="S5" s="8" t="s">
        <v>7</v>
      </c>
      <c r="T5" s="8">
        <v>0.02</v>
      </c>
      <c r="V5" s="8"/>
    </row>
    <row r="6" spans="1:22" x14ac:dyDescent="0.2">
      <c r="A6" s="4" t="s">
        <v>23</v>
      </c>
      <c r="B6" s="1" t="s">
        <v>14</v>
      </c>
      <c r="C6" s="1" t="s">
        <v>14</v>
      </c>
      <c r="D6" s="1" t="s">
        <v>14</v>
      </c>
      <c r="E6" s="1" t="s">
        <v>14</v>
      </c>
      <c r="F6" s="5" t="s">
        <v>16</v>
      </c>
      <c r="G6" s="2" t="s">
        <v>15</v>
      </c>
      <c r="H6" s="2" t="s">
        <v>15</v>
      </c>
      <c r="I6" s="2" t="s">
        <v>15</v>
      </c>
      <c r="K6" s="6">
        <v>5</v>
      </c>
      <c r="L6" s="6" t="s">
        <v>7</v>
      </c>
      <c r="M6" s="6">
        <v>1</v>
      </c>
      <c r="N6" s="6" t="s">
        <v>38</v>
      </c>
      <c r="P6" t="s">
        <v>38</v>
      </c>
      <c r="Q6" s="16" t="s">
        <v>55</v>
      </c>
      <c r="S6" s="8" t="s">
        <v>8</v>
      </c>
      <c r="T6" s="8">
        <v>0.04</v>
      </c>
      <c r="V6" s="8"/>
    </row>
    <row r="7" spans="1:22" x14ac:dyDescent="0.2">
      <c r="A7" s="4" t="s">
        <v>21</v>
      </c>
      <c r="B7" s="1" t="s">
        <v>14</v>
      </c>
      <c r="C7" s="1" t="s">
        <v>14</v>
      </c>
      <c r="D7" s="1" t="s">
        <v>14</v>
      </c>
      <c r="E7" s="1" t="s">
        <v>14</v>
      </c>
      <c r="F7" s="1" t="s">
        <v>14</v>
      </c>
      <c r="G7" s="5" t="s">
        <v>16</v>
      </c>
      <c r="H7" s="2" t="s">
        <v>15</v>
      </c>
      <c r="I7" s="2" t="s">
        <v>15</v>
      </c>
      <c r="K7" s="6">
        <v>6</v>
      </c>
      <c r="L7" s="6" t="s">
        <v>7</v>
      </c>
      <c r="M7" s="6">
        <v>2</v>
      </c>
      <c r="N7" s="6" t="s">
        <v>34</v>
      </c>
      <c r="O7" s="8"/>
      <c r="P7" t="s">
        <v>39</v>
      </c>
      <c r="Q7" s="16" t="s">
        <v>56</v>
      </c>
      <c r="S7" s="8" t="s">
        <v>9</v>
      </c>
      <c r="T7" s="8">
        <v>0.02</v>
      </c>
      <c r="V7" s="8"/>
    </row>
    <row r="8" spans="1:22" x14ac:dyDescent="0.2">
      <c r="A8" s="4" t="s">
        <v>71</v>
      </c>
      <c r="B8" s="1" t="s">
        <v>14</v>
      </c>
      <c r="C8" s="1" t="s">
        <v>14</v>
      </c>
      <c r="D8" s="1" t="s">
        <v>14</v>
      </c>
      <c r="E8" s="1" t="s">
        <v>14</v>
      </c>
      <c r="F8" s="1" t="s">
        <v>14</v>
      </c>
      <c r="G8" s="5" t="s">
        <v>16</v>
      </c>
      <c r="H8" s="2" t="s">
        <v>15</v>
      </c>
      <c r="I8" s="2" t="s">
        <v>15</v>
      </c>
      <c r="K8" s="6">
        <v>7</v>
      </c>
      <c r="L8" s="6" t="s">
        <v>7</v>
      </c>
      <c r="M8" s="6">
        <v>3</v>
      </c>
      <c r="N8" s="6" t="s">
        <v>35</v>
      </c>
      <c r="O8" s="8"/>
      <c r="S8" s="8" t="s">
        <v>89</v>
      </c>
      <c r="T8" s="8">
        <v>2.5000000000000001E-3</v>
      </c>
    </row>
    <row r="9" spans="1:22" x14ac:dyDescent="0.2">
      <c r="A9" s="4" t="s">
        <v>22</v>
      </c>
      <c r="B9" s="1" t="s">
        <v>14</v>
      </c>
      <c r="C9" s="1" t="s">
        <v>14</v>
      </c>
      <c r="D9" s="1" t="s">
        <v>14</v>
      </c>
      <c r="E9" s="1" t="s">
        <v>14</v>
      </c>
      <c r="F9" s="1" t="s">
        <v>14</v>
      </c>
      <c r="G9" s="5" t="s">
        <v>16</v>
      </c>
      <c r="H9" s="2" t="s">
        <v>15</v>
      </c>
      <c r="I9" s="2" t="s">
        <v>15</v>
      </c>
      <c r="K9" s="6">
        <v>8</v>
      </c>
      <c r="L9" s="6" t="s">
        <v>7</v>
      </c>
      <c r="M9" s="15">
        <v>4</v>
      </c>
      <c r="N9" s="6" t="s">
        <v>36</v>
      </c>
      <c r="O9" s="8"/>
    </row>
    <row r="10" spans="1:22" x14ac:dyDescent="0.2">
      <c r="A10" s="4" t="s">
        <v>27</v>
      </c>
      <c r="B10" s="1" t="s">
        <v>14</v>
      </c>
      <c r="C10" s="1" t="s">
        <v>14</v>
      </c>
      <c r="D10" s="1" t="s">
        <v>14</v>
      </c>
      <c r="E10" s="1" t="s">
        <v>14</v>
      </c>
      <c r="F10" s="1" t="s">
        <v>14</v>
      </c>
      <c r="G10" s="1" t="s">
        <v>14</v>
      </c>
      <c r="H10" s="1" t="s">
        <v>14</v>
      </c>
      <c r="I10" s="1" t="s">
        <v>14</v>
      </c>
      <c r="K10" s="6">
        <v>9</v>
      </c>
      <c r="L10" s="6" t="s">
        <v>8</v>
      </c>
      <c r="M10" s="6">
        <v>1</v>
      </c>
      <c r="N10" s="6" t="s">
        <v>38</v>
      </c>
    </row>
    <row r="11" spans="1:22" x14ac:dyDescent="0.2">
      <c r="K11" s="6">
        <v>10</v>
      </c>
      <c r="L11" s="6" t="s">
        <v>8</v>
      </c>
      <c r="M11" s="6">
        <v>2</v>
      </c>
      <c r="N11" s="6" t="s">
        <v>39</v>
      </c>
    </row>
    <row r="12" spans="1:22" x14ac:dyDescent="0.2">
      <c r="A12" s="8"/>
      <c r="B12" s="8"/>
      <c r="K12" s="6">
        <v>11</v>
      </c>
      <c r="L12" s="6" t="s">
        <v>9</v>
      </c>
      <c r="M12" s="6">
        <v>1</v>
      </c>
      <c r="N12" s="6" t="s">
        <v>38</v>
      </c>
    </row>
    <row r="13" spans="1:22" x14ac:dyDescent="0.2">
      <c r="K13" s="6">
        <v>12</v>
      </c>
      <c r="L13" s="6" t="s">
        <v>9</v>
      </c>
      <c r="M13" s="6">
        <v>2</v>
      </c>
      <c r="N13" s="6" t="s">
        <v>39</v>
      </c>
    </row>
    <row r="14" spans="1:22" x14ac:dyDescent="0.2">
      <c r="A14" s="4"/>
      <c r="J14" s="8"/>
      <c r="K14" s="6">
        <v>13</v>
      </c>
      <c r="L14" s="6" t="s">
        <v>74</v>
      </c>
      <c r="M14" s="15">
        <v>1</v>
      </c>
      <c r="N14" s="6" t="s">
        <v>39</v>
      </c>
      <c r="O14" s="8"/>
    </row>
    <row r="15" spans="1:22" x14ac:dyDescent="0.2">
      <c r="O15" s="8"/>
    </row>
    <row r="16" spans="1:22" x14ac:dyDescent="0.2">
      <c r="O16" s="8"/>
    </row>
    <row r="23" spans="15:15" x14ac:dyDescent="0.2">
      <c r="O23" s="8"/>
    </row>
    <row r="24" spans="15:15" x14ac:dyDescent="0.2">
      <c r="O24" s="8"/>
    </row>
    <row r="25" spans="15:15" x14ac:dyDescent="0.2">
      <c r="O25" s="8"/>
    </row>
    <row r="31" spans="15:15" x14ac:dyDescent="0.2">
      <c r="O31" s="8"/>
    </row>
    <row r="32" spans="15:15" x14ac:dyDescent="0.2">
      <c r="O32" s="8"/>
    </row>
    <row r="33" spans="15:15" x14ac:dyDescent="0.2">
      <c r="O33" s="8"/>
    </row>
    <row r="39" spans="15:15" x14ac:dyDescent="0.2">
      <c r="O39" s="8"/>
    </row>
    <row r="40" spans="15:15" x14ac:dyDescent="0.2">
      <c r="O40" s="8"/>
    </row>
    <row r="41" spans="15:15" x14ac:dyDescent="0.2">
      <c r="O41" s="8"/>
    </row>
  </sheetData>
  <phoneticPr fontId="7" type="noConversion"/>
  <hyperlinks>
    <hyperlink ref="Q2" r:id="rId1" xr:uid="{2A62F8A0-F881-4655-8A88-9377DEC240DC}"/>
    <hyperlink ref="Q3" r:id="rId2" xr:uid="{2FE4CD63-5BB2-4961-B99D-6393806E131D}"/>
    <hyperlink ref="Q4" r:id="rId3" xr:uid="{E18435C5-C9C9-4620-8B09-9C875A296B6E}"/>
    <hyperlink ref="Q5" r:id="rId4" xr:uid="{C380BB8A-B1D6-4163-B956-CE55B9EDE8C1}"/>
    <hyperlink ref="Q6" r:id="rId5" xr:uid="{E9102EF1-7258-4673-80B4-5570F9A965B5}"/>
    <hyperlink ref="Q7" r:id="rId6" xr:uid="{AE39E1D8-F580-400B-A250-AB9DA33B5FE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Worksheets</vt:lpstr>
      </vt:variant>
      <vt:variant>
        <vt:i4>3</vt:i4>
      </vt:variant>
    </vt:vector>
  </HeadingPairs>
  <TitlesOfParts>
    <vt:vector size="3" baseType="lpstr">
      <vt:lpstr>Easy Selector</vt:lpstr>
      <vt:lpstr>Slim Version</vt:lpstr>
      <vt:lpstr>Parameters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Garry</dc:creator>
  <cp:keywords/>
  <dc:description/>
  <cp:lastModifiedBy>Adam Malec</cp:lastModifiedBy>
  <cp:revision/>
  <cp:lastPrinted>2022-07-04T01:09:22Z</cp:lastPrinted>
  <dcterms:created xsi:type="dcterms:W3CDTF">2020-10-09T23:27:01Z</dcterms:created>
  <dcterms:modified xsi:type="dcterms:W3CDTF">2022-08-08T05:49:18Z</dcterms:modified>
  <cp:category/>
  <cp:contentStatus/>
</cp:coreProperties>
</file>